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0940" windowHeight="10110"/>
  </bookViews>
  <sheets>
    <sheet name="Config" sheetId="1" r:id="rId1"/>
    <sheet name="tmp" sheetId="2" state="hidden" r:id="rId2"/>
  </sheets>
  <calcPr calcId="125725"/>
</workbook>
</file>

<file path=xl/calcChain.xml><?xml version="1.0" encoding="utf-8"?>
<calcChain xmlns="http://schemas.openxmlformats.org/spreadsheetml/2006/main">
  <c r="D47" i="1"/>
  <c r="D31"/>
  <c r="D45"/>
  <c r="E2" i="2"/>
  <c r="D37" i="1"/>
  <c r="D36"/>
  <c r="D35"/>
  <c r="D10"/>
  <c r="D11" s="1"/>
  <c r="D13" s="1"/>
  <c r="D43" s="1"/>
  <c r="D44" l="1"/>
  <c r="D38"/>
  <c r="D39"/>
  <c r="D14"/>
  <c r="D18" l="1"/>
  <c r="D40" s="1"/>
  <c r="D32"/>
  <c r="G17" i="2"/>
  <c r="G19"/>
  <c r="G21"/>
  <c r="G23"/>
  <c r="G25"/>
  <c r="G27"/>
  <c r="G29"/>
  <c r="G31"/>
  <c r="G33"/>
  <c r="G35"/>
  <c r="G37"/>
  <c r="G39"/>
  <c r="G41"/>
  <c r="G43"/>
  <c r="G45"/>
  <c r="G47"/>
  <c r="G49"/>
  <c r="G51"/>
  <c r="G53"/>
  <c r="G55"/>
  <c r="G57"/>
  <c r="G59"/>
  <c r="G61"/>
  <c r="G63"/>
  <c r="G65"/>
  <c r="G67"/>
  <c r="G69"/>
  <c r="G71"/>
  <c r="G73"/>
  <c r="G75"/>
  <c r="G77"/>
  <c r="G79"/>
  <c r="G81"/>
  <c r="G83"/>
  <c r="G85"/>
  <c r="G87"/>
  <c r="G89"/>
  <c r="G93"/>
  <c r="G95"/>
  <c r="G99"/>
  <c r="G103"/>
  <c r="G107"/>
  <c r="G113"/>
  <c r="G117"/>
  <c r="G121"/>
  <c r="G125"/>
  <c r="G129"/>
  <c r="G9"/>
  <c r="G13"/>
  <c r="G6"/>
  <c r="G18"/>
  <c r="G20"/>
  <c r="G22"/>
  <c r="G24"/>
  <c r="G26"/>
  <c r="G28"/>
  <c r="G30"/>
  <c r="G32"/>
  <c r="G34"/>
  <c r="G36"/>
  <c r="G38"/>
  <c r="G40"/>
  <c r="G42"/>
  <c r="G44"/>
  <c r="G46"/>
  <c r="G48"/>
  <c r="G50"/>
  <c r="G52"/>
  <c r="G54"/>
  <c r="G56"/>
  <c r="G58"/>
  <c r="G60"/>
  <c r="G62"/>
  <c r="G64"/>
  <c r="G66"/>
  <c r="G68"/>
  <c r="G70"/>
  <c r="G72"/>
  <c r="G74"/>
  <c r="G76"/>
  <c r="G78"/>
  <c r="G80"/>
  <c r="G82"/>
  <c r="G84"/>
  <c r="G86"/>
  <c r="G88"/>
  <c r="G90"/>
  <c r="G92"/>
  <c r="G94"/>
  <c r="G96"/>
  <c r="G98"/>
  <c r="G100"/>
  <c r="G102"/>
  <c r="G104"/>
  <c r="G106"/>
  <c r="G108"/>
  <c r="G110"/>
  <c r="G112"/>
  <c r="G114"/>
  <c r="G116"/>
  <c r="G118"/>
  <c r="G120"/>
  <c r="G122"/>
  <c r="G124"/>
  <c r="G126"/>
  <c r="G128"/>
  <c r="G130"/>
  <c r="G132"/>
  <c r="G8"/>
  <c r="G10"/>
  <c r="G12"/>
  <c r="G14"/>
  <c r="G16"/>
  <c r="G5"/>
  <c r="G91"/>
  <c r="G97"/>
  <c r="G101"/>
  <c r="G105"/>
  <c r="G109"/>
  <c r="G111"/>
  <c r="G115"/>
  <c r="G119"/>
  <c r="G123"/>
  <c r="G127"/>
  <c r="G131"/>
  <c r="G7"/>
  <c r="G11"/>
  <c r="G15"/>
  <c r="D27" i="1"/>
  <c r="D46" s="1"/>
  <c r="D42" l="1"/>
  <c r="D41"/>
</calcChain>
</file>

<file path=xl/sharedStrings.xml><?xml version="1.0" encoding="utf-8"?>
<sst xmlns="http://schemas.openxmlformats.org/spreadsheetml/2006/main" count="90" uniqueCount="57">
  <si>
    <t>OSCCLK</t>
  </si>
  <si>
    <t>MHz</t>
  </si>
  <si>
    <t>REFDIV</t>
  </si>
  <si>
    <t>SYNDIV</t>
  </si>
  <si>
    <t>POSTDIV</t>
  </si>
  <si>
    <t>REFCLK</t>
  </si>
  <si>
    <t>VCOCLK</t>
  </si>
  <si>
    <t>Core Clock</t>
  </si>
  <si>
    <t>Bus Clock</t>
  </si>
  <si>
    <t>must be in range [</t>
  </si>
  <si>
    <t>to</t>
  </si>
  <si>
    <t>] MHz</t>
  </si>
  <si>
    <t>Note</t>
  </si>
  <si>
    <t>Or 1 MHz internal clock</t>
  </si>
  <si>
    <t>Use highest possible</t>
  </si>
  <si>
    <t>Use lowest possible</t>
  </si>
  <si>
    <t>Post divider</t>
  </si>
  <si>
    <t>Reference divider</t>
  </si>
  <si>
    <t>PLL multiplicator</t>
  </si>
  <si>
    <t>CPMU_REFDIV</t>
  </si>
  <si>
    <t>CPMU_SYNDIV</t>
  </si>
  <si>
    <t>CPMU_POSTDIV</t>
  </si>
  <si>
    <t>CPMU_REFFRQ</t>
  </si>
  <si>
    <t>CPMU_VCOFRQ</t>
  </si>
  <si>
    <t>#define</t>
  </si>
  <si>
    <t>ADC_TIM</t>
  </si>
  <si>
    <t>ADC clock</t>
  </si>
  <si>
    <t>PWM frequency</t>
  </si>
  <si>
    <t>kHz</t>
  </si>
  <si>
    <t>PWM_MODULO</t>
  </si>
  <si>
    <t>PLL</t>
  </si>
  <si>
    <t>ADC</t>
  </si>
  <si>
    <t>PWM</t>
  </si>
  <si>
    <t>dead-time</t>
  </si>
  <si>
    <t>[ns]</t>
  </si>
  <si>
    <t>PWM_DEADTIME</t>
  </si>
  <si>
    <t>TIMER_1MS</t>
  </si>
  <si>
    <t>TIM_PRESCALER</t>
  </si>
  <si>
    <t>TIM</t>
  </si>
  <si>
    <t>Timer prescaler</t>
  </si>
  <si>
    <t>Timer clock</t>
  </si>
  <si>
    <t>TSCR2</t>
  </si>
  <si>
    <t>ADC PRS</t>
  </si>
  <si>
    <t>SCI</t>
  </si>
  <si>
    <t>SCI baud rate</t>
  </si>
  <si>
    <t>bps</t>
  </si>
  <si>
    <t>SCI_BAUDRATE</t>
  </si>
  <si>
    <t>real baud rate</t>
  </si>
  <si>
    <t>baud rate error</t>
  </si>
  <si>
    <t>%</t>
  </si>
  <si>
    <t>should be around 781 kHz</t>
  </si>
  <si>
    <t>clks</t>
  </si>
  <si>
    <t>MIN_ADC_TRIGGER_FIRST</t>
  </si>
  <si>
    <t>MIN_ADC_TRIGGER_SECOND</t>
  </si>
  <si>
    <t>ADC disable time in bus clock cycles</t>
  </si>
  <si>
    <t>Edge aligned PWM only</t>
  </si>
  <si>
    <t>ADC conversion time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</si>
</sst>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1" xfId="0" applyFill="1" applyBorder="1"/>
    <xf numFmtId="0" fontId="0" fillId="4" borderId="1" xfId="0" applyFill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0" fillId="3" borderId="0" xfId="0" applyFill="1"/>
    <xf numFmtId="1" fontId="0" fillId="0" borderId="0" xfId="0" applyNumberFormat="1"/>
    <xf numFmtId="2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6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47"/>
  <sheetViews>
    <sheetView tabSelected="1" topLeftCell="A13" workbookViewId="0">
      <selection activeCell="D31" sqref="D31"/>
    </sheetView>
  </sheetViews>
  <sheetFormatPr defaultRowHeight="15"/>
  <cols>
    <col min="2" max="2" width="12.7109375" customWidth="1"/>
    <col min="3" max="3" width="26.7109375" bestFit="1" customWidth="1"/>
    <col min="4" max="4" width="9.7109375" customWidth="1"/>
    <col min="6" max="6" width="20.28515625" customWidth="1"/>
    <col min="7" max="7" width="5" bestFit="1" customWidth="1"/>
    <col min="8" max="8" width="2.85546875" bestFit="1" customWidth="1"/>
    <col min="9" max="9" width="4" bestFit="1" customWidth="1"/>
    <col min="11" max="11" width="33.85546875" bestFit="1" customWidth="1"/>
  </cols>
  <sheetData>
    <row r="2" spans="2:11" ht="15.75" thickBot="1">
      <c r="B2" t="s">
        <v>30</v>
      </c>
      <c r="K2" t="s">
        <v>12</v>
      </c>
    </row>
    <row r="3" spans="2:11" ht="15.75" thickBot="1">
      <c r="C3" s="8" t="s">
        <v>0</v>
      </c>
      <c r="D3" s="3">
        <v>4</v>
      </c>
      <c r="E3" t="s">
        <v>1</v>
      </c>
      <c r="F3" t="s">
        <v>9</v>
      </c>
      <c r="G3">
        <v>4</v>
      </c>
      <c r="H3" t="s">
        <v>10</v>
      </c>
      <c r="I3">
        <v>16</v>
      </c>
      <c r="J3" t="s">
        <v>11</v>
      </c>
      <c r="K3" s="1" t="s">
        <v>13</v>
      </c>
    </row>
    <row r="5" spans="2:11" ht="20.25" customHeight="1">
      <c r="C5" s="8" t="s">
        <v>17</v>
      </c>
      <c r="D5" s="6"/>
      <c r="E5" s="6"/>
      <c r="F5" s="2" t="s">
        <v>15</v>
      </c>
    </row>
    <row r="6" spans="2:11" ht="20.25" customHeight="1">
      <c r="C6" s="8" t="s">
        <v>18</v>
      </c>
      <c r="D6" s="6"/>
      <c r="E6" s="6"/>
      <c r="F6" s="2" t="s">
        <v>15</v>
      </c>
    </row>
    <row r="7" spans="2:11" ht="20.25" customHeight="1">
      <c r="C7" s="8" t="s">
        <v>16</v>
      </c>
      <c r="D7" s="6"/>
      <c r="E7" s="6"/>
      <c r="F7" s="7"/>
    </row>
    <row r="10" spans="2:11">
      <c r="C10" t="s">
        <v>5</v>
      </c>
      <c r="D10">
        <f>D3/tmp!B3</f>
        <v>1</v>
      </c>
      <c r="E10" t="s">
        <v>1</v>
      </c>
      <c r="F10" t="s">
        <v>9</v>
      </c>
      <c r="G10">
        <v>1</v>
      </c>
      <c r="H10" t="s">
        <v>10</v>
      </c>
      <c r="I10">
        <v>16</v>
      </c>
      <c r="J10" t="s">
        <v>11</v>
      </c>
      <c r="K10" s="2" t="s">
        <v>14</v>
      </c>
    </row>
    <row r="11" spans="2:11">
      <c r="C11" t="s">
        <v>6</v>
      </c>
      <c r="D11">
        <f>2*D10*tmp!C3</f>
        <v>50</v>
      </c>
      <c r="E11" t="s">
        <v>1</v>
      </c>
      <c r="F11" t="s">
        <v>9</v>
      </c>
      <c r="G11">
        <v>32</v>
      </c>
      <c r="H11" t="s">
        <v>10</v>
      </c>
      <c r="I11">
        <v>100</v>
      </c>
      <c r="J11" t="s">
        <v>11</v>
      </c>
      <c r="K11" s="2" t="s">
        <v>15</v>
      </c>
    </row>
    <row r="12" spans="2:11" ht="15.75" thickBot="1"/>
    <row r="13" spans="2:11" ht="15.75" thickBot="1">
      <c r="C13" t="s">
        <v>7</v>
      </c>
      <c r="D13" s="4">
        <f>D11/tmp!D3</f>
        <v>25</v>
      </c>
      <c r="E13" t="s">
        <v>1</v>
      </c>
    </row>
    <row r="14" spans="2:11" ht="15.75" thickBot="1">
      <c r="C14" t="s">
        <v>8</v>
      </c>
      <c r="D14" s="4">
        <f>D13/2</f>
        <v>12.5</v>
      </c>
      <c r="E14" t="s">
        <v>1</v>
      </c>
    </row>
    <row r="16" spans="2:11">
      <c r="B16" t="s">
        <v>31</v>
      </c>
    </row>
    <row r="17" spans="2:10" ht="20.25" customHeight="1" thickBot="1">
      <c r="C17" s="8" t="s">
        <v>26</v>
      </c>
      <c r="D17" s="6"/>
      <c r="E17" t="s">
        <v>1</v>
      </c>
    </row>
    <row r="18" spans="2:10" ht="15.75" thickBot="1">
      <c r="C18" s="1" t="s">
        <v>26</v>
      </c>
      <c r="D18" s="4">
        <f>D14/(2*tmp!G3)</f>
        <v>6.25</v>
      </c>
      <c r="E18" t="s">
        <v>1</v>
      </c>
      <c r="F18" t="s">
        <v>9</v>
      </c>
      <c r="G18">
        <v>0.25</v>
      </c>
      <c r="H18" t="s">
        <v>10</v>
      </c>
      <c r="I18">
        <v>8.3339999999999996</v>
      </c>
      <c r="J18" t="s">
        <v>11</v>
      </c>
    </row>
    <row r="19" spans="2:10" ht="15.75" thickBot="1">
      <c r="C19" s="8" t="s">
        <v>56</v>
      </c>
      <c r="D19" s="3">
        <v>19</v>
      </c>
      <c r="E19" t="s">
        <v>51</v>
      </c>
    </row>
    <row r="20" spans="2:10">
      <c r="D20" s="6"/>
    </row>
    <row r="21" spans="2:10" ht="15.75" thickBot="1">
      <c r="B21" t="s">
        <v>32</v>
      </c>
    </row>
    <row r="22" spans="2:10" ht="15.75" thickBot="1">
      <c r="C22" s="8" t="s">
        <v>27</v>
      </c>
      <c r="D22" s="3">
        <v>20</v>
      </c>
      <c r="E22" t="s">
        <v>28</v>
      </c>
    </row>
    <row r="23" spans="2:10" ht="15.75" thickBot="1">
      <c r="C23" s="8" t="s">
        <v>33</v>
      </c>
      <c r="D23" s="3">
        <v>500</v>
      </c>
      <c r="E23" t="s">
        <v>34</v>
      </c>
    </row>
    <row r="24" spans="2:10">
      <c r="F24" s="7"/>
    </row>
    <row r="25" spans="2:10">
      <c r="B25" t="s">
        <v>38</v>
      </c>
      <c r="F25" s="7"/>
    </row>
    <row r="26" spans="2:10" ht="20.25" customHeight="1" thickBot="1">
      <c r="C26" s="8" t="s">
        <v>39</v>
      </c>
      <c r="D26" s="6"/>
      <c r="F26" s="7"/>
    </row>
    <row r="27" spans="2:10" ht="15.75" thickBot="1">
      <c r="C27" t="s">
        <v>40</v>
      </c>
      <c r="D27" s="4">
        <f>D14/tmp!E2</f>
        <v>0.78125</v>
      </c>
      <c r="E27" t="s">
        <v>1</v>
      </c>
      <c r="F27" t="s">
        <v>50</v>
      </c>
    </row>
    <row r="29" spans="2:10" ht="15.75" thickBot="1">
      <c r="B29" t="s">
        <v>43</v>
      </c>
    </row>
    <row r="30" spans="2:10" ht="15.75" thickBot="1">
      <c r="C30" s="8" t="s">
        <v>44</v>
      </c>
      <c r="D30" s="3">
        <v>9600</v>
      </c>
      <c r="E30" t="s">
        <v>45</v>
      </c>
    </row>
    <row r="31" spans="2:10">
      <c r="C31" t="s">
        <v>47</v>
      </c>
      <c r="D31" s="9">
        <f>D14*1000000/1/ROUND(D14*1000000/1/D30,0)</f>
        <v>9600.6144393241175</v>
      </c>
      <c r="E31" t="s">
        <v>45</v>
      </c>
    </row>
    <row r="32" spans="2:10">
      <c r="C32" t="s">
        <v>48</v>
      </c>
      <c r="D32" s="10">
        <f>ABS(D31-D30)/D30*100</f>
        <v>6.4004096262237908E-3</v>
      </c>
      <c r="E32" t="s">
        <v>49</v>
      </c>
    </row>
    <row r="34" spans="2:6" ht="15.75" thickBot="1"/>
    <row r="35" spans="2:6">
      <c r="B35" s="11" t="s">
        <v>24</v>
      </c>
      <c r="C35" s="12" t="s">
        <v>19</v>
      </c>
      <c r="D35" s="13">
        <f>tmp!B3-1</f>
        <v>3</v>
      </c>
    </row>
    <row r="36" spans="2:6">
      <c r="B36" s="14" t="s">
        <v>24</v>
      </c>
      <c r="C36" s="5" t="s">
        <v>20</v>
      </c>
      <c r="D36" s="15">
        <f>tmp!C3-1</f>
        <v>24</v>
      </c>
    </row>
    <row r="37" spans="2:6">
      <c r="B37" s="14" t="s">
        <v>24</v>
      </c>
      <c r="C37" s="5" t="s">
        <v>21</v>
      </c>
      <c r="D37" s="15">
        <f>tmp!D3-1</f>
        <v>1</v>
      </c>
    </row>
    <row r="38" spans="2:6">
      <c r="B38" s="14" t="s">
        <v>24</v>
      </c>
      <c r="C38" s="5" t="s">
        <v>22</v>
      </c>
      <c r="D38" s="15">
        <f>IF(D10&lt;=2,0,IF(D10&lt;=6,1,IF(D10&lt;=12,2,3)))</f>
        <v>0</v>
      </c>
    </row>
    <row r="39" spans="2:6">
      <c r="B39" s="14" t="s">
        <v>24</v>
      </c>
      <c r="C39" s="5" t="s">
        <v>23</v>
      </c>
      <c r="D39" s="15">
        <f>IF(D11&lt;=48,0,IF(D11&lt;=80,1,3))</f>
        <v>1</v>
      </c>
    </row>
    <row r="40" spans="2:6">
      <c r="B40" s="14" t="s">
        <v>24</v>
      </c>
      <c r="C40" s="5" t="s">
        <v>25</v>
      </c>
      <c r="D40" s="16">
        <f>D14/(2*D18)-1</f>
        <v>0</v>
      </c>
    </row>
    <row r="41" spans="2:6">
      <c r="B41" s="14" t="s">
        <v>24</v>
      </c>
      <c r="C41" s="5" t="s">
        <v>52</v>
      </c>
      <c r="D41" s="15">
        <f>ROUNDUP(4*D14/D18,0)</f>
        <v>8</v>
      </c>
      <c r="F41" t="s">
        <v>54</v>
      </c>
    </row>
    <row r="42" spans="2:6">
      <c r="B42" s="14" t="s">
        <v>24</v>
      </c>
      <c r="C42" s="5" t="s">
        <v>53</v>
      </c>
      <c r="D42" s="15">
        <f>ROUND((D19+5)*D14/D18,0)</f>
        <v>48</v>
      </c>
    </row>
    <row r="43" spans="2:6">
      <c r="B43" s="14" t="s">
        <v>24</v>
      </c>
      <c r="C43" s="5" t="s">
        <v>29</v>
      </c>
      <c r="D43" s="15">
        <f>1000*D13/D22</f>
        <v>1250</v>
      </c>
      <c r="F43" t="s">
        <v>55</v>
      </c>
    </row>
    <row r="44" spans="2:6">
      <c r="B44" s="14" t="s">
        <v>24</v>
      </c>
      <c r="C44" s="6" t="s">
        <v>35</v>
      </c>
      <c r="D44" s="15">
        <f>ROUND(D23*D13/1000,0)</f>
        <v>13</v>
      </c>
    </row>
    <row r="45" spans="2:6">
      <c r="B45" s="14" t="s">
        <v>24</v>
      </c>
      <c r="C45" s="5" t="s">
        <v>37</v>
      </c>
      <c r="D45" s="15">
        <f>tmp!E3-1</f>
        <v>4</v>
      </c>
    </row>
    <row r="46" spans="2:6">
      <c r="B46" s="14" t="s">
        <v>24</v>
      </c>
      <c r="C46" s="5" t="s">
        <v>36</v>
      </c>
      <c r="D46" s="15">
        <f>ROUND(1000*D27,0)</f>
        <v>781</v>
      </c>
    </row>
    <row r="47" spans="2:6" ht="15.75" thickBot="1">
      <c r="B47" s="17" t="s">
        <v>24</v>
      </c>
      <c r="C47" s="18" t="s">
        <v>46</v>
      </c>
      <c r="D47" s="19">
        <f>ROUND(D14*1000000/1/D30,0)</f>
        <v>1302</v>
      </c>
    </row>
  </sheetData>
  <conditionalFormatting sqref="D10">
    <cfRule type="cellIs" dxfId="2" priority="4" operator="notBetween">
      <formula>$G$10</formula>
      <formula>$I$10</formula>
    </cfRule>
  </conditionalFormatting>
  <conditionalFormatting sqref="D11">
    <cfRule type="cellIs" dxfId="1" priority="3" operator="notBetween">
      <formula>$G$11</formula>
      <formula>$I$11</formula>
    </cfRule>
  </conditionalFormatting>
  <conditionalFormatting sqref="D18">
    <cfRule type="cellIs" dxfId="0" priority="1" operator="notBetween">
      <formula>$G$18</formula>
      <formula>$I$18</formula>
    </cfRule>
  </conditionalFormatting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G132"/>
  <sheetViews>
    <sheetView workbookViewId="0">
      <selection activeCell="H2" sqref="H2"/>
    </sheetView>
  </sheetViews>
  <sheetFormatPr defaultRowHeight="15"/>
  <sheetData>
    <row r="2" spans="2:7">
      <c r="E2">
        <f>2^(E3-1)</f>
        <v>16</v>
      </c>
    </row>
    <row r="3" spans="2:7">
      <c r="B3">
        <v>4</v>
      </c>
      <c r="C3">
        <v>25</v>
      </c>
      <c r="D3">
        <v>2</v>
      </c>
      <c r="E3">
        <v>5</v>
      </c>
      <c r="G3">
        <v>1</v>
      </c>
    </row>
    <row r="4" spans="2:7">
      <c r="B4" t="s">
        <v>2</v>
      </c>
      <c r="C4" t="s">
        <v>3</v>
      </c>
      <c r="D4" t="s">
        <v>4</v>
      </c>
      <c r="E4" t="s">
        <v>41</v>
      </c>
      <c r="F4" t="s">
        <v>42</v>
      </c>
      <c r="G4" t="s">
        <v>26</v>
      </c>
    </row>
    <row r="5" spans="2:7">
      <c r="B5">
        <v>1</v>
      </c>
      <c r="C5">
        <v>1</v>
      </c>
      <c r="D5">
        <v>1</v>
      </c>
      <c r="E5">
        <v>1</v>
      </c>
      <c r="F5">
        <v>0</v>
      </c>
      <c r="G5">
        <f>Config!$D$14/(2*(tmp!F5+1))</f>
        <v>6.25</v>
      </c>
    </row>
    <row r="6" spans="2:7">
      <c r="B6">
        <v>2</v>
      </c>
      <c r="C6">
        <v>2</v>
      </c>
      <c r="D6">
        <v>2</v>
      </c>
      <c r="E6">
        <v>2</v>
      </c>
      <c r="F6">
        <v>1</v>
      </c>
      <c r="G6">
        <f>Config!$D$14/(2*(tmp!F6+1))</f>
        <v>3.125</v>
      </c>
    </row>
    <row r="7" spans="2:7">
      <c r="B7">
        <v>3</v>
      </c>
      <c r="C7">
        <v>3</v>
      </c>
      <c r="D7">
        <v>3</v>
      </c>
      <c r="E7">
        <v>4</v>
      </c>
      <c r="F7">
        <v>2</v>
      </c>
      <c r="G7">
        <f>Config!$D$14/(2*(tmp!F7+1))</f>
        <v>2.0833333333333335</v>
      </c>
    </row>
    <row r="8" spans="2:7">
      <c r="B8">
        <v>4</v>
      </c>
      <c r="C8">
        <v>4</v>
      </c>
      <c r="D8">
        <v>4</v>
      </c>
      <c r="E8">
        <v>8</v>
      </c>
      <c r="F8">
        <v>3</v>
      </c>
      <c r="G8">
        <f>Config!$D$14/(2*(tmp!F8+1))</f>
        <v>1.5625</v>
      </c>
    </row>
    <row r="9" spans="2:7">
      <c r="B9" s="7">
        <v>5</v>
      </c>
      <c r="C9">
        <v>5</v>
      </c>
      <c r="D9">
        <v>5</v>
      </c>
      <c r="E9">
        <v>16</v>
      </c>
      <c r="F9">
        <v>4</v>
      </c>
      <c r="G9">
        <f>Config!$D$14/(2*(tmp!F9+1))</f>
        <v>1.25</v>
      </c>
    </row>
    <row r="10" spans="2:7">
      <c r="B10">
        <v>6</v>
      </c>
      <c r="C10">
        <v>6</v>
      </c>
      <c r="D10">
        <v>6</v>
      </c>
      <c r="E10">
        <v>32</v>
      </c>
      <c r="F10">
        <v>5</v>
      </c>
      <c r="G10">
        <f>Config!$D$14/(2*(tmp!F10+1))</f>
        <v>1.0416666666666667</v>
      </c>
    </row>
    <row r="11" spans="2:7">
      <c r="B11">
        <v>7</v>
      </c>
      <c r="C11">
        <v>7</v>
      </c>
      <c r="D11">
        <v>7</v>
      </c>
      <c r="E11">
        <v>64</v>
      </c>
      <c r="F11">
        <v>6</v>
      </c>
      <c r="G11">
        <f>Config!$D$14/(2*(tmp!F11+1))</f>
        <v>0.8928571428571429</v>
      </c>
    </row>
    <row r="12" spans="2:7">
      <c r="B12">
        <v>8</v>
      </c>
      <c r="C12">
        <v>8</v>
      </c>
      <c r="D12">
        <v>8</v>
      </c>
      <c r="E12">
        <v>128</v>
      </c>
      <c r="F12">
        <v>7</v>
      </c>
      <c r="G12">
        <f>Config!$D$14/(2*(tmp!F12+1))</f>
        <v>0.78125</v>
      </c>
    </row>
    <row r="13" spans="2:7">
      <c r="B13">
        <v>9</v>
      </c>
      <c r="C13">
        <v>9</v>
      </c>
      <c r="D13">
        <v>9</v>
      </c>
      <c r="F13">
        <v>8</v>
      </c>
      <c r="G13">
        <f>Config!$D$14/(2*(tmp!F13+1))</f>
        <v>0.69444444444444442</v>
      </c>
    </row>
    <row r="14" spans="2:7">
      <c r="B14">
        <v>10</v>
      </c>
      <c r="C14">
        <v>10</v>
      </c>
      <c r="D14">
        <v>10</v>
      </c>
      <c r="F14">
        <v>9</v>
      </c>
      <c r="G14">
        <f>Config!$D$14/(2*(tmp!F14+1))</f>
        <v>0.625</v>
      </c>
    </row>
    <row r="15" spans="2:7">
      <c r="B15">
        <v>11</v>
      </c>
      <c r="C15">
        <v>11</v>
      </c>
      <c r="D15">
        <v>11</v>
      </c>
      <c r="F15">
        <v>10</v>
      </c>
      <c r="G15">
        <f>Config!$D$14/(2*(tmp!F15+1))</f>
        <v>0.56818181818181823</v>
      </c>
    </row>
    <row r="16" spans="2:7">
      <c r="B16">
        <v>12</v>
      </c>
      <c r="C16">
        <v>12</v>
      </c>
      <c r="D16">
        <v>12</v>
      </c>
      <c r="F16">
        <v>11</v>
      </c>
      <c r="G16">
        <f>Config!$D$14/(2*(tmp!F16+1))</f>
        <v>0.52083333333333337</v>
      </c>
    </row>
    <row r="17" spans="2:7">
      <c r="B17">
        <v>13</v>
      </c>
      <c r="C17">
        <v>13</v>
      </c>
      <c r="D17">
        <v>13</v>
      </c>
      <c r="F17">
        <v>12</v>
      </c>
      <c r="G17">
        <f>Config!$D$14/(2*(tmp!F17+1))</f>
        <v>0.48076923076923078</v>
      </c>
    </row>
    <row r="18" spans="2:7">
      <c r="B18">
        <v>14</v>
      </c>
      <c r="C18">
        <v>14</v>
      </c>
      <c r="D18">
        <v>14</v>
      </c>
      <c r="F18">
        <v>13</v>
      </c>
      <c r="G18">
        <f>Config!$D$14/(2*(tmp!F18+1))</f>
        <v>0.44642857142857145</v>
      </c>
    </row>
    <row r="19" spans="2:7">
      <c r="B19">
        <v>15</v>
      </c>
      <c r="C19">
        <v>15</v>
      </c>
      <c r="D19">
        <v>15</v>
      </c>
      <c r="F19">
        <v>14</v>
      </c>
      <c r="G19">
        <f>Config!$D$14/(2*(tmp!F19+1))</f>
        <v>0.41666666666666669</v>
      </c>
    </row>
    <row r="20" spans="2:7">
      <c r="B20">
        <v>16</v>
      </c>
      <c r="C20">
        <v>16</v>
      </c>
      <c r="D20">
        <v>16</v>
      </c>
      <c r="F20">
        <v>15</v>
      </c>
      <c r="G20">
        <f>Config!$D$14/(2*(tmp!F20+1))</f>
        <v>0.390625</v>
      </c>
    </row>
    <row r="21" spans="2:7">
      <c r="C21">
        <v>17</v>
      </c>
      <c r="D21">
        <v>17</v>
      </c>
      <c r="F21">
        <v>16</v>
      </c>
      <c r="G21">
        <f>Config!$D$14/(2*(tmp!F21+1))</f>
        <v>0.36764705882352944</v>
      </c>
    </row>
    <row r="22" spans="2:7">
      <c r="C22">
        <v>18</v>
      </c>
      <c r="D22">
        <v>18</v>
      </c>
      <c r="F22">
        <v>17</v>
      </c>
      <c r="G22">
        <f>Config!$D$14/(2*(tmp!F22+1))</f>
        <v>0.34722222222222221</v>
      </c>
    </row>
    <row r="23" spans="2:7">
      <c r="C23">
        <v>19</v>
      </c>
      <c r="D23">
        <v>19</v>
      </c>
      <c r="F23">
        <v>18</v>
      </c>
      <c r="G23">
        <f>Config!$D$14/(2*(tmp!F23+1))</f>
        <v>0.32894736842105265</v>
      </c>
    </row>
    <row r="24" spans="2:7">
      <c r="C24">
        <v>20</v>
      </c>
      <c r="D24">
        <v>20</v>
      </c>
      <c r="F24">
        <v>19</v>
      </c>
      <c r="G24">
        <f>Config!$D$14/(2*(tmp!F24+1))</f>
        <v>0.3125</v>
      </c>
    </row>
    <row r="25" spans="2:7">
      <c r="C25">
        <v>21</v>
      </c>
      <c r="D25">
        <v>21</v>
      </c>
      <c r="F25">
        <v>20</v>
      </c>
      <c r="G25">
        <f>Config!$D$14/(2*(tmp!F25+1))</f>
        <v>0.29761904761904762</v>
      </c>
    </row>
    <row r="26" spans="2:7">
      <c r="C26">
        <v>22</v>
      </c>
      <c r="D26">
        <v>22</v>
      </c>
      <c r="F26">
        <v>21</v>
      </c>
      <c r="G26">
        <f>Config!$D$14/(2*(tmp!F26+1))</f>
        <v>0.28409090909090912</v>
      </c>
    </row>
    <row r="27" spans="2:7">
      <c r="C27">
        <v>23</v>
      </c>
      <c r="D27">
        <v>23</v>
      </c>
      <c r="F27">
        <v>22</v>
      </c>
      <c r="G27">
        <f>Config!$D$14/(2*(tmp!F27+1))</f>
        <v>0.27173913043478259</v>
      </c>
    </row>
    <row r="28" spans="2:7">
      <c r="C28">
        <v>24</v>
      </c>
      <c r="D28">
        <v>24</v>
      </c>
      <c r="F28">
        <v>23</v>
      </c>
      <c r="G28">
        <f>Config!$D$14/(2*(tmp!F28+1))</f>
        <v>0.26041666666666669</v>
      </c>
    </row>
    <row r="29" spans="2:7">
      <c r="C29">
        <v>25</v>
      </c>
      <c r="D29">
        <v>25</v>
      </c>
      <c r="F29">
        <v>24</v>
      </c>
      <c r="G29">
        <f>Config!$D$14/(2*(tmp!F29+1))</f>
        <v>0.25</v>
      </c>
    </row>
    <row r="30" spans="2:7">
      <c r="C30">
        <v>26</v>
      </c>
      <c r="D30">
        <v>26</v>
      </c>
      <c r="F30">
        <v>25</v>
      </c>
      <c r="G30">
        <f>Config!$D$14/(2*(tmp!F30+1))</f>
        <v>0.24038461538461539</v>
      </c>
    </row>
    <row r="31" spans="2:7">
      <c r="C31">
        <v>27</v>
      </c>
      <c r="D31">
        <v>27</v>
      </c>
      <c r="F31">
        <v>26</v>
      </c>
      <c r="G31">
        <f>Config!$D$14/(2*(tmp!F31+1))</f>
        <v>0.23148148148148148</v>
      </c>
    </row>
    <row r="32" spans="2:7">
      <c r="C32">
        <v>28</v>
      </c>
      <c r="D32">
        <v>28</v>
      </c>
      <c r="F32">
        <v>27</v>
      </c>
      <c r="G32">
        <f>Config!$D$14/(2*(tmp!F32+1))</f>
        <v>0.22321428571428573</v>
      </c>
    </row>
    <row r="33" spans="3:7">
      <c r="C33">
        <v>29</v>
      </c>
      <c r="D33">
        <v>29</v>
      </c>
      <c r="F33">
        <v>28</v>
      </c>
      <c r="G33">
        <f>Config!$D$14/(2*(tmp!F33+1))</f>
        <v>0.21551724137931033</v>
      </c>
    </row>
    <row r="34" spans="3:7">
      <c r="C34">
        <v>30</v>
      </c>
      <c r="D34">
        <v>30</v>
      </c>
      <c r="F34">
        <v>29</v>
      </c>
      <c r="G34">
        <f>Config!$D$14/(2*(tmp!F34+1))</f>
        <v>0.20833333333333334</v>
      </c>
    </row>
    <row r="35" spans="3:7">
      <c r="C35">
        <v>31</v>
      </c>
      <c r="D35">
        <v>31</v>
      </c>
      <c r="F35">
        <v>30</v>
      </c>
      <c r="G35">
        <f>Config!$D$14/(2*(tmp!F35+1))</f>
        <v>0.20161290322580644</v>
      </c>
    </row>
    <row r="36" spans="3:7">
      <c r="C36">
        <v>32</v>
      </c>
      <c r="D36">
        <v>32</v>
      </c>
      <c r="F36">
        <v>31</v>
      </c>
      <c r="G36">
        <f>Config!$D$14/(2*(tmp!F36+1))</f>
        <v>0.1953125</v>
      </c>
    </row>
    <row r="37" spans="3:7">
      <c r="C37">
        <v>33</v>
      </c>
      <c r="F37">
        <v>32</v>
      </c>
      <c r="G37">
        <f>Config!$D$14/(2*(tmp!F37+1))</f>
        <v>0.18939393939393939</v>
      </c>
    </row>
    <row r="38" spans="3:7">
      <c r="C38">
        <v>34</v>
      </c>
      <c r="F38">
        <v>33</v>
      </c>
      <c r="G38">
        <f>Config!$D$14/(2*(tmp!F38+1))</f>
        <v>0.18382352941176472</v>
      </c>
    </row>
    <row r="39" spans="3:7">
      <c r="C39">
        <v>35</v>
      </c>
      <c r="F39">
        <v>34</v>
      </c>
      <c r="G39">
        <f>Config!$D$14/(2*(tmp!F39+1))</f>
        <v>0.17857142857142858</v>
      </c>
    </row>
    <row r="40" spans="3:7">
      <c r="C40">
        <v>36</v>
      </c>
      <c r="F40">
        <v>35</v>
      </c>
      <c r="G40">
        <f>Config!$D$14/(2*(tmp!F40+1))</f>
        <v>0.1736111111111111</v>
      </c>
    </row>
    <row r="41" spans="3:7">
      <c r="C41">
        <v>37</v>
      </c>
      <c r="F41">
        <v>36</v>
      </c>
      <c r="G41">
        <f>Config!$D$14/(2*(tmp!F41+1))</f>
        <v>0.16891891891891891</v>
      </c>
    </row>
    <row r="42" spans="3:7">
      <c r="C42">
        <v>38</v>
      </c>
      <c r="F42">
        <v>37</v>
      </c>
      <c r="G42">
        <f>Config!$D$14/(2*(tmp!F42+1))</f>
        <v>0.16447368421052633</v>
      </c>
    </row>
    <row r="43" spans="3:7">
      <c r="C43">
        <v>39</v>
      </c>
      <c r="F43">
        <v>38</v>
      </c>
      <c r="G43">
        <f>Config!$D$14/(2*(tmp!F43+1))</f>
        <v>0.16025641025641027</v>
      </c>
    </row>
    <row r="44" spans="3:7">
      <c r="C44">
        <v>40</v>
      </c>
      <c r="F44">
        <v>39</v>
      </c>
      <c r="G44">
        <f>Config!$D$14/(2*(tmp!F44+1))</f>
        <v>0.15625</v>
      </c>
    </row>
    <row r="45" spans="3:7">
      <c r="C45">
        <v>41</v>
      </c>
      <c r="F45">
        <v>40</v>
      </c>
      <c r="G45">
        <f>Config!$D$14/(2*(tmp!F45+1))</f>
        <v>0.1524390243902439</v>
      </c>
    </row>
    <row r="46" spans="3:7">
      <c r="C46">
        <v>42</v>
      </c>
      <c r="F46">
        <v>41</v>
      </c>
      <c r="G46">
        <f>Config!$D$14/(2*(tmp!F46+1))</f>
        <v>0.14880952380952381</v>
      </c>
    </row>
    <row r="47" spans="3:7">
      <c r="C47">
        <v>43</v>
      </c>
      <c r="F47">
        <v>42</v>
      </c>
      <c r="G47">
        <f>Config!$D$14/(2*(tmp!F47+1))</f>
        <v>0.14534883720930233</v>
      </c>
    </row>
    <row r="48" spans="3:7">
      <c r="C48">
        <v>44</v>
      </c>
      <c r="F48">
        <v>43</v>
      </c>
      <c r="G48">
        <f>Config!$D$14/(2*(tmp!F48+1))</f>
        <v>0.14204545454545456</v>
      </c>
    </row>
    <row r="49" spans="3:7">
      <c r="C49">
        <v>45</v>
      </c>
      <c r="F49">
        <v>44</v>
      </c>
      <c r="G49">
        <f>Config!$D$14/(2*(tmp!F49+1))</f>
        <v>0.1388888888888889</v>
      </c>
    </row>
    <row r="50" spans="3:7">
      <c r="C50">
        <v>46</v>
      </c>
      <c r="F50">
        <v>45</v>
      </c>
      <c r="G50">
        <f>Config!$D$14/(2*(tmp!F50+1))</f>
        <v>0.1358695652173913</v>
      </c>
    </row>
    <row r="51" spans="3:7">
      <c r="C51">
        <v>47</v>
      </c>
      <c r="F51">
        <v>46</v>
      </c>
      <c r="G51">
        <f>Config!$D$14/(2*(tmp!F51+1))</f>
        <v>0.13297872340425532</v>
      </c>
    </row>
    <row r="52" spans="3:7">
      <c r="C52">
        <v>48</v>
      </c>
      <c r="F52">
        <v>47</v>
      </c>
      <c r="G52">
        <f>Config!$D$14/(2*(tmp!F52+1))</f>
        <v>0.13020833333333334</v>
      </c>
    </row>
    <row r="53" spans="3:7">
      <c r="C53">
        <v>49</v>
      </c>
      <c r="F53">
        <v>48</v>
      </c>
      <c r="G53">
        <f>Config!$D$14/(2*(tmp!F53+1))</f>
        <v>0.12755102040816327</v>
      </c>
    </row>
    <row r="54" spans="3:7">
      <c r="C54">
        <v>50</v>
      </c>
      <c r="F54">
        <v>49</v>
      </c>
      <c r="G54">
        <f>Config!$D$14/(2*(tmp!F54+1))</f>
        <v>0.125</v>
      </c>
    </row>
    <row r="55" spans="3:7">
      <c r="C55">
        <v>51</v>
      </c>
      <c r="F55">
        <v>50</v>
      </c>
      <c r="G55">
        <f>Config!$D$14/(2*(tmp!F55+1))</f>
        <v>0.12254901960784313</v>
      </c>
    </row>
    <row r="56" spans="3:7">
      <c r="C56">
        <v>52</v>
      </c>
      <c r="F56">
        <v>51</v>
      </c>
      <c r="G56">
        <f>Config!$D$14/(2*(tmp!F56+1))</f>
        <v>0.1201923076923077</v>
      </c>
    </row>
    <row r="57" spans="3:7">
      <c r="C57">
        <v>53</v>
      </c>
      <c r="F57">
        <v>52</v>
      </c>
      <c r="G57">
        <f>Config!$D$14/(2*(tmp!F57+1))</f>
        <v>0.11792452830188679</v>
      </c>
    </row>
    <row r="58" spans="3:7">
      <c r="C58">
        <v>54</v>
      </c>
      <c r="F58">
        <v>53</v>
      </c>
      <c r="G58">
        <f>Config!$D$14/(2*(tmp!F58+1))</f>
        <v>0.11574074074074074</v>
      </c>
    </row>
    <row r="59" spans="3:7">
      <c r="C59">
        <v>55</v>
      </c>
      <c r="F59">
        <v>54</v>
      </c>
      <c r="G59">
        <f>Config!$D$14/(2*(tmp!F59+1))</f>
        <v>0.11363636363636363</v>
      </c>
    </row>
    <row r="60" spans="3:7">
      <c r="C60">
        <v>56</v>
      </c>
      <c r="F60">
        <v>55</v>
      </c>
      <c r="G60">
        <f>Config!$D$14/(2*(tmp!F60+1))</f>
        <v>0.11160714285714286</v>
      </c>
    </row>
    <row r="61" spans="3:7">
      <c r="C61">
        <v>57</v>
      </c>
      <c r="F61">
        <v>56</v>
      </c>
      <c r="G61">
        <f>Config!$D$14/(2*(tmp!F61+1))</f>
        <v>0.10964912280701754</v>
      </c>
    </row>
    <row r="62" spans="3:7">
      <c r="C62">
        <v>58</v>
      </c>
      <c r="F62">
        <v>57</v>
      </c>
      <c r="G62">
        <f>Config!$D$14/(2*(tmp!F62+1))</f>
        <v>0.10775862068965517</v>
      </c>
    </row>
    <row r="63" spans="3:7">
      <c r="C63">
        <v>59</v>
      </c>
      <c r="F63">
        <v>58</v>
      </c>
      <c r="G63">
        <f>Config!$D$14/(2*(tmp!F63+1))</f>
        <v>0.1059322033898305</v>
      </c>
    </row>
    <row r="64" spans="3:7">
      <c r="C64">
        <v>60</v>
      </c>
      <c r="F64">
        <v>59</v>
      </c>
      <c r="G64">
        <f>Config!$D$14/(2*(tmp!F64+1))</f>
        <v>0.10416666666666667</v>
      </c>
    </row>
    <row r="65" spans="3:7">
      <c r="C65">
        <v>61</v>
      </c>
      <c r="F65">
        <v>60</v>
      </c>
      <c r="G65">
        <f>Config!$D$14/(2*(tmp!F65+1))</f>
        <v>0.10245901639344263</v>
      </c>
    </row>
    <row r="66" spans="3:7">
      <c r="C66">
        <v>62</v>
      </c>
      <c r="F66">
        <v>61</v>
      </c>
      <c r="G66">
        <f>Config!$D$14/(2*(tmp!F66+1))</f>
        <v>0.10080645161290322</v>
      </c>
    </row>
    <row r="67" spans="3:7">
      <c r="C67">
        <v>63</v>
      </c>
      <c r="F67">
        <v>62</v>
      </c>
      <c r="G67">
        <f>Config!$D$14/(2*(tmp!F67+1))</f>
        <v>9.9206349206349201E-2</v>
      </c>
    </row>
    <row r="68" spans="3:7">
      <c r="C68">
        <v>64</v>
      </c>
      <c r="F68">
        <v>63</v>
      </c>
      <c r="G68">
        <f>Config!$D$14/(2*(tmp!F68+1))</f>
        <v>9.765625E-2</v>
      </c>
    </row>
    <row r="69" spans="3:7">
      <c r="F69">
        <v>64</v>
      </c>
      <c r="G69">
        <f>Config!$D$14/(2*(tmp!F69+1))</f>
        <v>9.6153846153846159E-2</v>
      </c>
    </row>
    <row r="70" spans="3:7">
      <c r="F70">
        <v>65</v>
      </c>
      <c r="G70">
        <f>Config!$D$14/(2*(tmp!F70+1))</f>
        <v>9.4696969696969696E-2</v>
      </c>
    </row>
    <row r="71" spans="3:7">
      <c r="F71">
        <v>66</v>
      </c>
      <c r="G71">
        <f>Config!$D$14/(2*(tmp!F71+1))</f>
        <v>9.3283582089552244E-2</v>
      </c>
    </row>
    <row r="72" spans="3:7">
      <c r="F72">
        <v>67</v>
      </c>
      <c r="G72">
        <f>Config!$D$14/(2*(tmp!F72+1))</f>
        <v>9.1911764705882359E-2</v>
      </c>
    </row>
    <row r="73" spans="3:7">
      <c r="F73">
        <v>68</v>
      </c>
      <c r="G73">
        <f>Config!$D$14/(2*(tmp!F73+1))</f>
        <v>9.0579710144927536E-2</v>
      </c>
    </row>
    <row r="74" spans="3:7">
      <c r="F74">
        <v>69</v>
      </c>
      <c r="G74">
        <f>Config!$D$14/(2*(tmp!F74+1))</f>
        <v>8.9285714285714288E-2</v>
      </c>
    </row>
    <row r="75" spans="3:7">
      <c r="F75">
        <v>70</v>
      </c>
      <c r="G75">
        <f>Config!$D$14/(2*(tmp!F75+1))</f>
        <v>8.8028169014084501E-2</v>
      </c>
    </row>
    <row r="76" spans="3:7">
      <c r="F76">
        <v>71</v>
      </c>
      <c r="G76">
        <f>Config!$D$14/(2*(tmp!F76+1))</f>
        <v>8.6805555555555552E-2</v>
      </c>
    </row>
    <row r="77" spans="3:7">
      <c r="F77">
        <v>72</v>
      </c>
      <c r="G77">
        <f>Config!$D$14/(2*(tmp!F77+1))</f>
        <v>8.5616438356164379E-2</v>
      </c>
    </row>
    <row r="78" spans="3:7">
      <c r="F78">
        <v>73</v>
      </c>
      <c r="G78">
        <f>Config!$D$14/(2*(tmp!F78+1))</f>
        <v>8.4459459459459457E-2</v>
      </c>
    </row>
    <row r="79" spans="3:7">
      <c r="F79">
        <v>74</v>
      </c>
      <c r="G79">
        <f>Config!$D$14/(2*(tmp!F79+1))</f>
        <v>8.3333333333333329E-2</v>
      </c>
    </row>
    <row r="80" spans="3:7">
      <c r="F80">
        <v>75</v>
      </c>
      <c r="G80">
        <f>Config!$D$14/(2*(tmp!F80+1))</f>
        <v>8.2236842105263164E-2</v>
      </c>
    </row>
    <row r="81" spans="6:7">
      <c r="F81">
        <v>76</v>
      </c>
      <c r="G81">
        <f>Config!$D$14/(2*(tmp!F81+1))</f>
        <v>8.1168831168831168E-2</v>
      </c>
    </row>
    <row r="82" spans="6:7">
      <c r="F82">
        <v>77</v>
      </c>
      <c r="G82">
        <f>Config!$D$14/(2*(tmp!F82+1))</f>
        <v>8.0128205128205135E-2</v>
      </c>
    </row>
    <row r="83" spans="6:7">
      <c r="F83">
        <v>78</v>
      </c>
      <c r="G83">
        <f>Config!$D$14/(2*(tmp!F83+1))</f>
        <v>7.9113924050632917E-2</v>
      </c>
    </row>
    <row r="84" spans="6:7">
      <c r="F84">
        <v>79</v>
      </c>
      <c r="G84">
        <f>Config!$D$14/(2*(tmp!F84+1))</f>
        <v>7.8125E-2</v>
      </c>
    </row>
    <row r="85" spans="6:7">
      <c r="F85">
        <v>80</v>
      </c>
      <c r="G85">
        <f>Config!$D$14/(2*(tmp!F85+1))</f>
        <v>7.716049382716049E-2</v>
      </c>
    </row>
    <row r="86" spans="6:7">
      <c r="F86">
        <v>81</v>
      </c>
      <c r="G86">
        <f>Config!$D$14/(2*(tmp!F86+1))</f>
        <v>7.621951219512195E-2</v>
      </c>
    </row>
    <row r="87" spans="6:7">
      <c r="F87">
        <v>82</v>
      </c>
      <c r="G87">
        <f>Config!$D$14/(2*(tmp!F87+1))</f>
        <v>7.5301204819277115E-2</v>
      </c>
    </row>
    <row r="88" spans="6:7">
      <c r="F88">
        <v>83</v>
      </c>
      <c r="G88">
        <f>Config!$D$14/(2*(tmp!F88+1))</f>
        <v>7.4404761904761904E-2</v>
      </c>
    </row>
    <row r="89" spans="6:7">
      <c r="F89">
        <v>84</v>
      </c>
      <c r="G89">
        <f>Config!$D$14/(2*(tmp!F89+1))</f>
        <v>7.3529411764705885E-2</v>
      </c>
    </row>
    <row r="90" spans="6:7">
      <c r="F90">
        <v>85</v>
      </c>
      <c r="G90">
        <f>Config!$D$14/(2*(tmp!F90+1))</f>
        <v>7.2674418604651167E-2</v>
      </c>
    </row>
    <row r="91" spans="6:7">
      <c r="F91">
        <v>86</v>
      </c>
      <c r="G91">
        <f>Config!$D$14/(2*(tmp!F91+1))</f>
        <v>7.183908045977011E-2</v>
      </c>
    </row>
    <row r="92" spans="6:7">
      <c r="F92">
        <v>87</v>
      </c>
      <c r="G92">
        <f>Config!$D$14/(2*(tmp!F92+1))</f>
        <v>7.1022727272727279E-2</v>
      </c>
    </row>
    <row r="93" spans="6:7">
      <c r="F93">
        <v>88</v>
      </c>
      <c r="G93">
        <f>Config!$D$14/(2*(tmp!F93+1))</f>
        <v>7.02247191011236E-2</v>
      </c>
    </row>
    <row r="94" spans="6:7">
      <c r="F94">
        <v>89</v>
      </c>
      <c r="G94">
        <f>Config!$D$14/(2*(tmp!F94+1))</f>
        <v>6.9444444444444448E-2</v>
      </c>
    </row>
    <row r="95" spans="6:7">
      <c r="F95">
        <v>90</v>
      </c>
      <c r="G95">
        <f>Config!$D$14/(2*(tmp!F95+1))</f>
        <v>6.8681318681318687E-2</v>
      </c>
    </row>
    <row r="96" spans="6:7">
      <c r="F96">
        <v>91</v>
      </c>
      <c r="G96">
        <f>Config!$D$14/(2*(tmp!F96+1))</f>
        <v>6.7934782608695649E-2</v>
      </c>
    </row>
    <row r="97" spans="6:7">
      <c r="F97">
        <v>92</v>
      </c>
      <c r="G97">
        <f>Config!$D$14/(2*(tmp!F97+1))</f>
        <v>6.7204301075268813E-2</v>
      </c>
    </row>
    <row r="98" spans="6:7">
      <c r="F98">
        <v>93</v>
      </c>
      <c r="G98">
        <f>Config!$D$14/(2*(tmp!F98+1))</f>
        <v>6.6489361702127658E-2</v>
      </c>
    </row>
    <row r="99" spans="6:7">
      <c r="F99">
        <v>94</v>
      </c>
      <c r="G99">
        <f>Config!$D$14/(2*(tmp!F99+1))</f>
        <v>6.5789473684210523E-2</v>
      </c>
    </row>
    <row r="100" spans="6:7">
      <c r="F100">
        <v>95</v>
      </c>
      <c r="G100">
        <f>Config!$D$14/(2*(tmp!F100+1))</f>
        <v>6.5104166666666671E-2</v>
      </c>
    </row>
    <row r="101" spans="6:7">
      <c r="F101">
        <v>96</v>
      </c>
      <c r="G101">
        <f>Config!$D$14/(2*(tmp!F101+1))</f>
        <v>6.4432989690721643E-2</v>
      </c>
    </row>
    <row r="102" spans="6:7">
      <c r="F102">
        <v>97</v>
      </c>
      <c r="G102">
        <f>Config!$D$14/(2*(tmp!F102+1))</f>
        <v>6.3775510204081634E-2</v>
      </c>
    </row>
    <row r="103" spans="6:7">
      <c r="F103">
        <v>98</v>
      </c>
      <c r="G103">
        <f>Config!$D$14/(2*(tmp!F103+1))</f>
        <v>6.3131313131313135E-2</v>
      </c>
    </row>
    <row r="104" spans="6:7">
      <c r="F104">
        <v>99</v>
      </c>
      <c r="G104">
        <f>Config!$D$14/(2*(tmp!F104+1))</f>
        <v>6.25E-2</v>
      </c>
    </row>
    <row r="105" spans="6:7">
      <c r="F105">
        <v>100</v>
      </c>
      <c r="G105">
        <f>Config!$D$14/(2*(tmp!F105+1))</f>
        <v>6.1881188118811881E-2</v>
      </c>
    </row>
    <row r="106" spans="6:7">
      <c r="F106">
        <v>101</v>
      </c>
      <c r="G106">
        <f>Config!$D$14/(2*(tmp!F106+1))</f>
        <v>6.1274509803921566E-2</v>
      </c>
    </row>
    <row r="107" spans="6:7">
      <c r="F107">
        <v>102</v>
      </c>
      <c r="G107">
        <f>Config!$D$14/(2*(tmp!F107+1))</f>
        <v>6.0679611650485438E-2</v>
      </c>
    </row>
    <row r="108" spans="6:7">
      <c r="F108">
        <v>103</v>
      </c>
      <c r="G108">
        <f>Config!$D$14/(2*(tmp!F108+1))</f>
        <v>6.0096153846153848E-2</v>
      </c>
    </row>
    <row r="109" spans="6:7">
      <c r="F109">
        <v>104</v>
      </c>
      <c r="G109">
        <f>Config!$D$14/(2*(tmp!F109+1))</f>
        <v>5.9523809523809521E-2</v>
      </c>
    </row>
    <row r="110" spans="6:7">
      <c r="F110">
        <v>105</v>
      </c>
      <c r="G110">
        <f>Config!$D$14/(2*(tmp!F110+1))</f>
        <v>5.8962264150943397E-2</v>
      </c>
    </row>
    <row r="111" spans="6:7">
      <c r="F111">
        <v>106</v>
      </c>
      <c r="G111">
        <f>Config!$D$14/(2*(tmp!F111+1))</f>
        <v>5.8411214953271028E-2</v>
      </c>
    </row>
    <row r="112" spans="6:7">
      <c r="F112">
        <v>107</v>
      </c>
      <c r="G112">
        <f>Config!$D$14/(2*(tmp!F112+1))</f>
        <v>5.7870370370370371E-2</v>
      </c>
    </row>
    <row r="113" spans="6:7">
      <c r="F113">
        <v>108</v>
      </c>
      <c r="G113">
        <f>Config!$D$14/(2*(tmp!F113+1))</f>
        <v>5.7339449541284407E-2</v>
      </c>
    </row>
    <row r="114" spans="6:7">
      <c r="F114">
        <v>109</v>
      </c>
      <c r="G114">
        <f>Config!$D$14/(2*(tmp!F114+1))</f>
        <v>5.6818181818181816E-2</v>
      </c>
    </row>
    <row r="115" spans="6:7">
      <c r="F115">
        <v>110</v>
      </c>
      <c r="G115">
        <f>Config!$D$14/(2*(tmp!F115+1))</f>
        <v>5.6306306306306307E-2</v>
      </c>
    </row>
    <row r="116" spans="6:7">
      <c r="F116">
        <v>111</v>
      </c>
      <c r="G116">
        <f>Config!$D$14/(2*(tmp!F116+1))</f>
        <v>5.5803571428571432E-2</v>
      </c>
    </row>
    <row r="117" spans="6:7">
      <c r="F117">
        <v>112</v>
      </c>
      <c r="G117">
        <f>Config!$D$14/(2*(tmp!F117+1))</f>
        <v>5.5309734513274339E-2</v>
      </c>
    </row>
    <row r="118" spans="6:7">
      <c r="F118">
        <v>113</v>
      </c>
      <c r="G118">
        <f>Config!$D$14/(2*(tmp!F118+1))</f>
        <v>5.4824561403508769E-2</v>
      </c>
    </row>
    <row r="119" spans="6:7">
      <c r="F119">
        <v>114</v>
      </c>
      <c r="G119">
        <f>Config!$D$14/(2*(tmp!F119+1))</f>
        <v>5.434782608695652E-2</v>
      </c>
    </row>
    <row r="120" spans="6:7">
      <c r="F120">
        <v>115</v>
      </c>
      <c r="G120">
        <f>Config!$D$14/(2*(tmp!F120+1))</f>
        <v>5.3879310344827583E-2</v>
      </c>
    </row>
    <row r="121" spans="6:7">
      <c r="F121">
        <v>116</v>
      </c>
      <c r="G121">
        <f>Config!$D$14/(2*(tmp!F121+1))</f>
        <v>5.3418803418803416E-2</v>
      </c>
    </row>
    <row r="122" spans="6:7">
      <c r="F122">
        <v>117</v>
      </c>
      <c r="G122">
        <f>Config!$D$14/(2*(tmp!F122+1))</f>
        <v>5.2966101694915252E-2</v>
      </c>
    </row>
    <row r="123" spans="6:7">
      <c r="F123">
        <v>118</v>
      </c>
      <c r="G123">
        <f>Config!$D$14/(2*(tmp!F123+1))</f>
        <v>5.2521008403361345E-2</v>
      </c>
    </row>
    <row r="124" spans="6:7">
      <c r="F124">
        <v>119</v>
      </c>
      <c r="G124">
        <f>Config!$D$14/(2*(tmp!F124+1))</f>
        <v>5.2083333333333336E-2</v>
      </c>
    </row>
    <row r="125" spans="6:7">
      <c r="F125">
        <v>120</v>
      </c>
      <c r="G125">
        <f>Config!$D$14/(2*(tmp!F125+1))</f>
        <v>5.1652892561983473E-2</v>
      </c>
    </row>
    <row r="126" spans="6:7">
      <c r="F126">
        <v>121</v>
      </c>
      <c r="G126">
        <f>Config!$D$14/(2*(tmp!F126+1))</f>
        <v>5.1229508196721313E-2</v>
      </c>
    </row>
    <row r="127" spans="6:7">
      <c r="F127">
        <v>122</v>
      </c>
      <c r="G127">
        <f>Config!$D$14/(2*(tmp!F127+1))</f>
        <v>5.08130081300813E-2</v>
      </c>
    </row>
    <row r="128" spans="6:7">
      <c r="F128">
        <v>123</v>
      </c>
      <c r="G128">
        <f>Config!$D$14/(2*(tmp!F128+1))</f>
        <v>5.040322580645161E-2</v>
      </c>
    </row>
    <row r="129" spans="6:7">
      <c r="F129">
        <v>124</v>
      </c>
      <c r="G129">
        <f>Config!$D$14/(2*(tmp!F129+1))</f>
        <v>0.05</v>
      </c>
    </row>
    <row r="130" spans="6:7">
      <c r="F130">
        <v>125</v>
      </c>
      <c r="G130">
        <f>Config!$D$14/(2*(tmp!F130+1))</f>
        <v>4.96031746031746E-2</v>
      </c>
    </row>
    <row r="131" spans="6:7">
      <c r="F131">
        <v>126</v>
      </c>
      <c r="G131">
        <f>Config!$D$14/(2*(tmp!F131+1))</f>
        <v>4.9212598425196853E-2</v>
      </c>
    </row>
    <row r="132" spans="6:7">
      <c r="F132">
        <v>127</v>
      </c>
      <c r="G132">
        <f>Config!$D$14/(2*(tmp!F132+1))</f>
        <v>4.8828125E-2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Config</vt:lpstr>
      <vt:lpstr>tmp</vt:lpstr>
    </vt:vector>
  </TitlesOfParts>
  <Company>Freescale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STSP001</dc:creator>
  <cp:lastModifiedBy>b35258</cp:lastModifiedBy>
  <dcterms:created xsi:type="dcterms:W3CDTF">2012-10-04T12:40:27Z</dcterms:created>
  <dcterms:modified xsi:type="dcterms:W3CDTF">2013-04-29T12:26:40Z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-1759701171</vt:i4>
  </property>
  <property fmtid="{D5CDD505-2E9C-101B-9397-08002B2CF9AE}" pid="3" name="_NewReviewCycle">
    <vt:lpwstr/>
  </property>
  <property fmtid="{D5CDD505-2E9C-101B-9397-08002B2CF9AE}" pid="4" name="_EmailSubject">
    <vt:lpwstr>excel</vt:lpwstr>
  </property>
  <property fmtid="{D5CDD505-2E9C-101B-9397-08002B2CF9AE}" pid="5" name="_AuthorEmail">
    <vt:lpwstr>STSP001@freescale.com</vt:lpwstr>
  </property>
  <property fmtid="{D5CDD505-2E9C-101B-9397-08002B2CF9AE}" pid="6" name="_AuthorEmailDisplayName">
    <vt:lpwstr>staszko petr-STSP001</vt:lpwstr>
  </property>
  <property fmtid="{D5CDD505-2E9C-101B-9397-08002B2CF9AE}" pid="7" name="_ReviewingToolsShownOnce">
    <vt:lpwstr/>
  </property>
</Properties>
</file>